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521" windowWidth="1680" windowHeight="7020" activeTab="0"/>
  </bookViews>
  <sheets>
    <sheet name="P&amp;L" sheetId="1" r:id="rId1"/>
    <sheet name="BS-ann" sheetId="2" r:id="rId2"/>
  </sheets>
  <definedNames>
    <definedName name="A" localSheetId="1">#REF!</definedName>
    <definedName name="A">'P&amp;L'!$A$1:$Q$73</definedName>
    <definedName name="b" localSheetId="1">#REF!</definedName>
    <definedName name="b">'P&amp;L'!#REF!</definedName>
    <definedName name="_xlnm.Print_Area" localSheetId="1">'BS-ann'!$A$1:$H$54</definedName>
    <definedName name="_xlnm.Print_Area" localSheetId="0">'P&amp;L'!$A$1:$Q$73</definedName>
  </definedNames>
  <calcPr fullCalcOnLoad="1"/>
</workbook>
</file>

<file path=xl/sharedStrings.xml><?xml version="1.0" encoding="utf-8"?>
<sst xmlns="http://schemas.openxmlformats.org/spreadsheetml/2006/main" count="150" uniqueCount="105">
  <si>
    <t>MALAYSIAN RESOURCES CORPORATION BERHAD</t>
  </si>
  <si>
    <t>(Company No. 7994-D)</t>
  </si>
  <si>
    <t>(Incorporated in Malaysia)</t>
  </si>
  <si>
    <t>CONSOLIDATED INCOME STATEMENT</t>
  </si>
  <si>
    <t>CURRENT</t>
  </si>
  <si>
    <t>RM'000</t>
  </si>
  <si>
    <t>CUMULATIVE QUARTER</t>
  </si>
  <si>
    <t>(a)</t>
  </si>
  <si>
    <t>(b)</t>
  </si>
  <si>
    <t>Depreciation and amortisation</t>
  </si>
  <si>
    <t>(d)</t>
  </si>
  <si>
    <t>Exceptional items</t>
  </si>
  <si>
    <t>(e)</t>
  </si>
  <si>
    <t>extraordinary items</t>
  </si>
  <si>
    <t>(f)</t>
  </si>
  <si>
    <t>(g)</t>
  </si>
  <si>
    <t>(h)</t>
  </si>
  <si>
    <t>(i)</t>
  </si>
  <si>
    <t>(ii) Less minority interests</t>
  </si>
  <si>
    <t>(j)</t>
  </si>
  <si>
    <t>(k)</t>
  </si>
  <si>
    <t>(l)</t>
  </si>
  <si>
    <t xml:space="preserve"> </t>
  </si>
  <si>
    <t>(c)</t>
  </si>
  <si>
    <t>(i)   Extraordinary items</t>
  </si>
  <si>
    <t>(ii)  Less minority interests</t>
  </si>
  <si>
    <t>(iii) Extraordinary items attributable to members</t>
  </si>
  <si>
    <t xml:space="preserve">       of the company</t>
  </si>
  <si>
    <t>of the company</t>
  </si>
  <si>
    <t xml:space="preserve">     minority interests</t>
  </si>
  <si>
    <t>CONSOLIDATED BALANCE SHEET</t>
  </si>
  <si>
    <t>AS AT PRECEDING</t>
  </si>
  <si>
    <t xml:space="preserve">FINANCIAL </t>
  </si>
  <si>
    <t>YEAR END</t>
  </si>
  <si>
    <t>Fixed Assets</t>
  </si>
  <si>
    <t>Investment in Associated Companies</t>
  </si>
  <si>
    <t>Current Assets</t>
  </si>
  <si>
    <t>Current Liabilities</t>
  </si>
  <si>
    <t>Shareholders' Funds</t>
  </si>
  <si>
    <t>Share Capital</t>
  </si>
  <si>
    <t>Reserves</t>
  </si>
  <si>
    <t xml:space="preserve">    Share Premium</t>
  </si>
  <si>
    <t>Minority Interests</t>
  </si>
  <si>
    <t>Long Term Borrowings</t>
  </si>
  <si>
    <t>Other Long Term Liabilities</t>
  </si>
  <si>
    <t>Net tangible assets per share (sen)</t>
  </si>
  <si>
    <t>(m)</t>
  </si>
  <si>
    <t>Other Investments</t>
  </si>
  <si>
    <t>Development Properties</t>
  </si>
  <si>
    <t>Investment Properties</t>
  </si>
  <si>
    <t xml:space="preserve">    Development Properties</t>
  </si>
  <si>
    <t xml:space="preserve">    Stock</t>
  </si>
  <si>
    <t xml:space="preserve">    Bank Balances and Deposits</t>
  </si>
  <si>
    <t xml:space="preserve">    Short Term Borrowings</t>
  </si>
  <si>
    <t xml:space="preserve">    Taxation</t>
  </si>
  <si>
    <t>Deferred Taxation</t>
  </si>
  <si>
    <t>if any:-</t>
  </si>
  <si>
    <t>deducting any provision for preference dividends,</t>
  </si>
  <si>
    <t>AS AT END OF</t>
  </si>
  <si>
    <t xml:space="preserve">minority interests and extraordinary items </t>
  </si>
  <si>
    <t>28.02.2001</t>
  </si>
  <si>
    <t>30.11.2000</t>
  </si>
  <si>
    <t xml:space="preserve">    Marketable Securities</t>
  </si>
  <si>
    <t xml:space="preserve">    Accumulated Losses</t>
  </si>
  <si>
    <t>INDIVIDUAL QUARTER</t>
  </si>
  <si>
    <t>PRECEDING YEAR</t>
  </si>
  <si>
    <t>YEAR</t>
  </si>
  <si>
    <t>CORRESPONDING</t>
  </si>
  <si>
    <t>QUARTER</t>
  </si>
  <si>
    <t>TO DATE</t>
  </si>
  <si>
    <t>PERIOD</t>
  </si>
  <si>
    <t>30.11.2001</t>
  </si>
  <si>
    <t>Revenue</t>
  </si>
  <si>
    <t>Investment income</t>
  </si>
  <si>
    <t xml:space="preserve">Other income </t>
  </si>
  <si>
    <t>and amortisation, exceptional items,</t>
  </si>
  <si>
    <t>income tax, minority interests and extraordinary</t>
  </si>
  <si>
    <t>items</t>
  </si>
  <si>
    <t>Finance cost</t>
  </si>
  <si>
    <t>Profit/(loss) before income tax,</t>
  </si>
  <si>
    <t>Share of profits and losses of associated companies</t>
  </si>
  <si>
    <t>Profit/(loss) before income tax, minority interests and</t>
  </si>
  <si>
    <t>Income tax</t>
  </si>
  <si>
    <t>(i) Profit/(loss) after income tax before deducting</t>
  </si>
  <si>
    <t>Pre-acquisition profit/(loss), if applicable</t>
  </si>
  <si>
    <t>Net profit/(loss) from ordinary activities</t>
  </si>
  <si>
    <t>attributable to members of the Company</t>
  </si>
  <si>
    <t>Net profit/(loss) attributable to members</t>
  </si>
  <si>
    <t>Earnings per share based on 2(m) above after</t>
  </si>
  <si>
    <t xml:space="preserve">Basic (based on weighted average of 976,549,499 </t>
  </si>
  <si>
    <t>31.8.2001</t>
  </si>
  <si>
    <t>Project Development Expenditure</t>
  </si>
  <si>
    <t xml:space="preserve">Net Current Liabilities </t>
  </si>
  <si>
    <t xml:space="preserve">    Other Reserves</t>
  </si>
  <si>
    <t>28.02.2002</t>
  </si>
  <si>
    <t>Quarterly report on consolidated results for the 2nd quarter ended 28 February 2002. The figures have not been audited.</t>
  </si>
  <si>
    <t xml:space="preserve"> (2001: 975,542,935) ordinary shares) (sen)</t>
  </si>
  <si>
    <t>Goodwill on Consolidation</t>
  </si>
  <si>
    <t xml:space="preserve">    Trade Debtors</t>
  </si>
  <si>
    <t xml:space="preserve">    Other Debtors</t>
  </si>
  <si>
    <t xml:space="preserve">    Trade Creditors</t>
  </si>
  <si>
    <t xml:space="preserve">    Other Creditors</t>
  </si>
  <si>
    <t>Profit/(loss) before finance cost, depreciation</t>
  </si>
  <si>
    <t>2ND QUARTER</t>
  </si>
  <si>
    <t>BUDGET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</si>
</sst>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0&quot;_);_(@_)"/>
    <numFmt numFmtId="166" formatCode="&quot;RM&quot;#,##0;\-&quot;RM&quot;#,##0"/>
    <numFmt numFmtId="167" formatCode="&quot;RM&quot;#,##0;[Red]\-&quot;RM&quot;#,##0"/>
    <numFmt numFmtId="168" formatCode="&quot;RM&quot;#,##0.00;\-&quot;RM&quot;#,##0.00"/>
    <numFmt numFmtId="169" formatCode="&quot;RM&quot;#,##0.00;[Red]\-&quot;RM&quot;#,##0.00"/>
    <numFmt numFmtId="170" formatCode="_-&quot;RM&quot;* #,##0_-;\-&quot;RM&quot;* #,##0_-;_-&quot;RM&quot;* &quot;-&quot;_-;_-@_-"/>
    <numFmt numFmtId="171" formatCode="_-* #,##0_-;\-* #,##0_-;_-* &quot;-&quot;_-;_-@_-"/>
    <numFmt numFmtId="172" formatCode="_-&quot;RM&quot;* #,##0.00_-;\-&quot;RM&quot;* #,##0.00_-;_-&quot;RM&quot;* &quot;-&quot;??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\'\ #,##0_);_(\'\ \(#,##0\);_(\'\ &quot;-&quot;_);_(@_)"/>
    <numFmt numFmtId="181" formatCode="_(\ #,##0_);_(\'\ \(#,##0\);_(\'\ &quot;-&quot;_);_(@_)"/>
    <numFmt numFmtId="182" formatCode="_(&quot; #,##0_);_(&quot;\ \(#,##0\);_(\'\ &quot;-&quot;_);_(@_)"/>
    <numFmt numFmtId="183" formatCode="_(\ #,##0_);_(\ \(#,##0\);_(\'\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_);_(@_)"/>
    <numFmt numFmtId="190" formatCode="_(* #,##0.000_);_(* \(#,##0.000\);_(* &quot;-&quot;???_);_(@_)"/>
    <numFmt numFmtId="191" formatCode="_(* #,##0.0_);_(* \(#,##0.0\);_(* &quot;-&quot;?_);_(@_)"/>
    <numFmt numFmtId="192" formatCode="0.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1" fontId="4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4" fillId="0" borderId="0" xfId="0" applyNumberFormat="1" applyFont="1" applyAlignment="1">
      <alignment horizontal="center"/>
    </xf>
    <xf numFmtId="43" fontId="4" fillId="0" borderId="0" xfId="15" applyFont="1" applyBorder="1" applyAlignment="1">
      <alignment/>
    </xf>
    <xf numFmtId="188" fontId="4" fillId="0" borderId="0" xfId="15" applyNumberFormat="1" applyFont="1" applyBorder="1" applyAlignment="1">
      <alignment/>
    </xf>
    <xf numFmtId="188" fontId="4" fillId="0" borderId="2" xfId="15" applyNumberFormat="1" applyFont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1" fontId="4" fillId="0" borderId="1" xfId="0" applyNumberFormat="1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43" fontId="4" fillId="0" borderId="1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1" fontId="1" fillId="0" borderId="3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186" fontId="1" fillId="0" borderId="0" xfId="15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43" fontId="1" fillId="0" borderId="0" xfId="15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188" fontId="1" fillId="0" borderId="0" xfId="15" applyNumberFormat="1" applyFont="1" applyAlignment="1">
      <alignment/>
    </xf>
    <xf numFmtId="186" fontId="1" fillId="0" borderId="0" xfId="0" applyNumberFormat="1" applyFont="1" applyFill="1" applyAlignment="1">
      <alignment/>
    </xf>
    <xf numFmtId="0" fontId="1" fillId="0" borderId="0" xfId="0" applyFont="1" applyAlignment="1" quotePrefix="1">
      <alignment/>
    </xf>
    <xf numFmtId="3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75" zoomScaleNormal="75" workbookViewId="0" topLeftCell="A8">
      <pane xSplit="3" ySplit="6" topLeftCell="D14" activePane="bottomRight" state="frozen"/>
      <selection pane="topLeft" activeCell="A8" sqref="A8"/>
      <selection pane="topRight" activeCell="D8" sqref="D8"/>
      <selection pane="bottomLeft" activeCell="A14" sqref="A14"/>
      <selection pane="bottomRight" activeCell="F13" sqref="F13"/>
    </sheetView>
  </sheetViews>
  <sheetFormatPr defaultColWidth="9.140625" defaultRowHeight="12.75"/>
  <cols>
    <col min="1" max="1" width="3.7109375" style="6" customWidth="1"/>
    <col min="2" max="2" width="4.421875" style="6" customWidth="1"/>
    <col min="3" max="3" width="50.7109375" style="6" customWidth="1"/>
    <col min="4" max="4" width="4.8515625" style="6" customWidth="1"/>
    <col min="5" max="5" width="14.8515625" style="6" bestFit="1" customWidth="1"/>
    <col min="6" max="6" width="4.7109375" style="6" customWidth="1"/>
    <col min="7" max="7" width="14.8515625" style="6" hidden="1" customWidth="1"/>
    <col min="8" max="8" width="5.7109375" style="6" hidden="1" customWidth="1"/>
    <col min="9" max="9" width="12.7109375" style="6" customWidth="1"/>
    <col min="10" max="10" width="3.421875" style="6" customWidth="1"/>
    <col min="11" max="11" width="3.7109375" style="6" customWidth="1"/>
    <col min="12" max="12" width="20.7109375" style="6" customWidth="1"/>
    <col min="13" max="13" width="5.7109375" style="6" customWidth="1"/>
    <col min="14" max="14" width="20.7109375" style="6" hidden="1" customWidth="1"/>
    <col min="15" max="15" width="5.7109375" style="6" hidden="1" customWidth="1"/>
    <col min="16" max="16" width="15.28125" style="6" customWidth="1"/>
    <col min="17" max="17" width="6.140625" style="6" customWidth="1"/>
    <col min="18" max="18" width="7.57421875" style="6" customWidth="1"/>
    <col min="19" max="19" width="14.140625" style="6" customWidth="1"/>
    <col min="20" max="20" width="7.57421875" style="6" customWidth="1"/>
    <col min="21" max="21" width="12.421875" style="6" customWidth="1"/>
    <col min="22" max="16384" width="7.57421875" style="6" customWidth="1"/>
  </cols>
  <sheetData>
    <row r="1" ht="20.25">
      <c r="A1" s="10" t="s">
        <v>0</v>
      </c>
    </row>
    <row r="2" spans="1:9" ht="15.75">
      <c r="A2" s="4" t="s">
        <v>1</v>
      </c>
      <c r="B2" s="4"/>
      <c r="I2" s="5" t="s">
        <v>22</v>
      </c>
    </row>
    <row r="3" spans="1:2" ht="15">
      <c r="A3" s="4" t="s">
        <v>2</v>
      </c>
      <c r="B3" s="4"/>
    </row>
    <row r="5" ht="15">
      <c r="A5" s="6" t="s">
        <v>95</v>
      </c>
    </row>
    <row r="7" ht="15.75">
      <c r="A7" s="5" t="s">
        <v>3</v>
      </c>
    </row>
    <row r="8" spans="1:21" ht="15.75">
      <c r="A8" s="5"/>
      <c r="F8" s="43" t="s">
        <v>64</v>
      </c>
      <c r="G8" s="7"/>
      <c r="H8" s="43" t="s">
        <v>64</v>
      </c>
      <c r="I8" s="7"/>
      <c r="L8" s="43"/>
      <c r="M8" s="43" t="s">
        <v>6</v>
      </c>
      <c r="N8" s="43"/>
      <c r="O8" s="43"/>
      <c r="P8" s="43"/>
      <c r="S8" s="43"/>
      <c r="T8" s="43" t="s">
        <v>6</v>
      </c>
      <c r="U8" s="43"/>
    </row>
    <row r="9" spans="1:21" ht="15.75">
      <c r="A9" s="5"/>
      <c r="E9" s="43" t="s">
        <v>4</v>
      </c>
      <c r="F9" s="43"/>
      <c r="G9" s="43" t="s">
        <v>4</v>
      </c>
      <c r="H9" s="43"/>
      <c r="I9" s="43" t="s">
        <v>65</v>
      </c>
      <c r="L9" s="43" t="s">
        <v>4</v>
      </c>
      <c r="M9" s="43"/>
      <c r="N9" s="43" t="s">
        <v>4</v>
      </c>
      <c r="O9" s="43"/>
      <c r="P9" s="43" t="s">
        <v>65</v>
      </c>
      <c r="S9" s="43" t="s">
        <v>4</v>
      </c>
      <c r="T9" s="43"/>
      <c r="U9" s="43" t="s">
        <v>65</v>
      </c>
    </row>
    <row r="10" spans="4:21" ht="15.75">
      <c r="D10" s="7"/>
      <c r="E10" s="43" t="s">
        <v>66</v>
      </c>
      <c r="F10" s="43"/>
      <c r="G10" s="43" t="s">
        <v>66</v>
      </c>
      <c r="H10" s="43"/>
      <c r="I10" s="43" t="s">
        <v>67</v>
      </c>
      <c r="J10" s="7"/>
      <c r="K10" s="7"/>
      <c r="L10" s="43" t="s">
        <v>66</v>
      </c>
      <c r="M10" s="43"/>
      <c r="N10" s="43" t="s">
        <v>66</v>
      </c>
      <c r="O10" s="43"/>
      <c r="P10" s="43" t="s">
        <v>67</v>
      </c>
      <c r="Q10" s="43"/>
      <c r="S10" s="43" t="s">
        <v>66</v>
      </c>
      <c r="T10" s="43"/>
      <c r="U10" s="43" t="s">
        <v>67</v>
      </c>
    </row>
    <row r="11" spans="4:21" ht="15.75">
      <c r="D11" s="7"/>
      <c r="E11" s="43" t="s">
        <v>68</v>
      </c>
      <c r="F11" s="43"/>
      <c r="G11" s="43" t="s">
        <v>68</v>
      </c>
      <c r="H11" s="43"/>
      <c r="I11" s="43" t="s">
        <v>68</v>
      </c>
      <c r="J11" s="43"/>
      <c r="K11" s="7"/>
      <c r="L11" s="43" t="s">
        <v>69</v>
      </c>
      <c r="M11" s="43"/>
      <c r="N11" s="43" t="s">
        <v>69</v>
      </c>
      <c r="O11" s="43"/>
      <c r="P11" s="43" t="s">
        <v>70</v>
      </c>
      <c r="Q11" s="43"/>
      <c r="S11" s="43" t="s">
        <v>69</v>
      </c>
      <c r="T11" s="43"/>
      <c r="U11" s="43" t="s">
        <v>70</v>
      </c>
    </row>
    <row r="12" spans="4:21" ht="15.75">
      <c r="D12" s="43"/>
      <c r="E12" s="43" t="s">
        <v>94</v>
      </c>
      <c r="F12" s="43"/>
      <c r="G12" s="43" t="s">
        <v>104</v>
      </c>
      <c r="H12" s="43"/>
      <c r="I12" s="43" t="s">
        <v>60</v>
      </c>
      <c r="J12" s="43"/>
      <c r="K12" s="7"/>
      <c r="L12" s="43" t="str">
        <f>E12</f>
        <v>28.02.2002</v>
      </c>
      <c r="M12" s="43"/>
      <c r="N12" s="43" t="str">
        <f>G12</f>
        <v>BUDGET</v>
      </c>
      <c r="O12" s="43"/>
      <c r="P12" s="43" t="str">
        <f>I12</f>
        <v>28.02.2001</v>
      </c>
      <c r="Q12" s="43"/>
      <c r="S12" s="43" t="s">
        <v>71</v>
      </c>
      <c r="T12" s="43"/>
      <c r="U12" s="43" t="s">
        <v>61</v>
      </c>
    </row>
    <row r="13" spans="4:21" ht="15.75">
      <c r="D13" s="43"/>
      <c r="E13" s="44" t="s">
        <v>5</v>
      </c>
      <c r="F13" s="44"/>
      <c r="G13" s="44" t="s">
        <v>5</v>
      </c>
      <c r="H13" s="43"/>
      <c r="I13" s="43" t="s">
        <v>5</v>
      </c>
      <c r="J13" s="43"/>
      <c r="K13" s="7"/>
      <c r="L13" s="43" t="s">
        <v>5</v>
      </c>
      <c r="M13" s="43"/>
      <c r="N13" s="43" t="s">
        <v>5</v>
      </c>
      <c r="O13" s="43"/>
      <c r="P13" s="43" t="s">
        <v>5</v>
      </c>
      <c r="Q13" s="43"/>
      <c r="S13" s="43" t="s">
        <v>5</v>
      </c>
      <c r="T13" s="43"/>
      <c r="U13" s="43" t="s">
        <v>5</v>
      </c>
    </row>
    <row r="14" spans="5:7" ht="15">
      <c r="E14" s="8" t="s">
        <v>22</v>
      </c>
      <c r="F14" s="8"/>
      <c r="G14" s="8"/>
    </row>
    <row r="15" spans="1:21" ht="15.75" thickBot="1">
      <c r="A15" s="6">
        <v>1</v>
      </c>
      <c r="B15" s="25" t="s">
        <v>7</v>
      </c>
      <c r="C15" s="6" t="s">
        <v>72</v>
      </c>
      <c r="D15" s="7"/>
      <c r="E15" s="14">
        <f>L15-S15</f>
        <v>146075</v>
      </c>
      <c r="F15" s="50"/>
      <c r="G15" s="50"/>
      <c r="I15" s="14">
        <f>P15-U15</f>
        <v>147869</v>
      </c>
      <c r="L15" s="26">
        <v>273021</v>
      </c>
      <c r="P15" s="15">
        <v>209421</v>
      </c>
      <c r="S15" s="26">
        <v>126946</v>
      </c>
      <c r="U15" s="15">
        <v>61552</v>
      </c>
    </row>
    <row r="16" spans="2:21" ht="15.75" thickTop="1">
      <c r="B16" s="25"/>
      <c r="D16" s="7"/>
      <c r="L16" s="23"/>
      <c r="P16" s="11"/>
      <c r="S16" s="11"/>
      <c r="U16" s="11"/>
    </row>
    <row r="17" spans="2:21" ht="15">
      <c r="B17" s="25" t="s">
        <v>8</v>
      </c>
      <c r="C17" s="6" t="s">
        <v>73</v>
      </c>
      <c r="D17" s="7"/>
      <c r="E17" s="11">
        <f>L17-S17</f>
        <v>1318</v>
      </c>
      <c r="F17" s="11"/>
      <c r="G17" s="11"/>
      <c r="I17" s="11">
        <f>P17-U17</f>
        <v>2378</v>
      </c>
      <c r="L17" s="29">
        <v>2099</v>
      </c>
      <c r="P17" s="11">
        <v>17660</v>
      </c>
      <c r="S17" s="29">
        <v>781</v>
      </c>
      <c r="U17" s="27">
        <v>15282</v>
      </c>
    </row>
    <row r="18" spans="2:21" ht="15">
      <c r="B18" s="25"/>
      <c r="D18" s="7"/>
      <c r="L18" s="23"/>
      <c r="P18" s="11"/>
      <c r="S18" s="11"/>
      <c r="U18" s="11"/>
    </row>
    <row r="19" spans="2:21" ht="15.75" thickBot="1">
      <c r="B19" s="25" t="s">
        <v>23</v>
      </c>
      <c r="C19" s="6" t="s">
        <v>74</v>
      </c>
      <c r="D19" s="7"/>
      <c r="E19" s="14">
        <f>L19-S19+1</f>
        <v>3175</v>
      </c>
      <c r="F19" s="50"/>
      <c r="G19" s="50"/>
      <c r="I19" s="15">
        <f>P19-U19</f>
        <v>930</v>
      </c>
      <c r="L19" s="26">
        <v>4008</v>
      </c>
      <c r="P19" s="15">
        <v>1310</v>
      </c>
      <c r="S19" s="26">
        <v>834</v>
      </c>
      <c r="U19" s="15">
        <v>380</v>
      </c>
    </row>
    <row r="20" spans="4:12" ht="15.75" thickTop="1">
      <c r="D20" s="7"/>
      <c r="L20" s="24"/>
    </row>
    <row r="21" spans="4:21" ht="15" hidden="1">
      <c r="D21" s="7"/>
      <c r="L21" s="23"/>
      <c r="P21" s="11" t="e">
        <f>(3156433-58000-8551704)/1000-P28-P30-#REF!-P32-1</f>
        <v>#REF!</v>
      </c>
      <c r="S21" s="11"/>
      <c r="U21" s="11"/>
    </row>
    <row r="22" spans="1:12" ht="15">
      <c r="A22" s="6">
        <v>2</v>
      </c>
      <c r="B22" s="25" t="s">
        <v>7</v>
      </c>
      <c r="C22" s="9" t="s">
        <v>102</v>
      </c>
      <c r="D22" s="7"/>
      <c r="L22" s="24"/>
    </row>
    <row r="23" spans="2:12" ht="15">
      <c r="B23" s="25"/>
      <c r="C23" s="9" t="s">
        <v>75</v>
      </c>
      <c r="D23" s="7"/>
      <c r="E23" s="11"/>
      <c r="F23" s="11"/>
      <c r="G23" s="11"/>
      <c r="I23" s="11"/>
      <c r="L23" s="24"/>
    </row>
    <row r="24" spans="2:12" ht="15">
      <c r="B24" s="25"/>
      <c r="C24" s="9" t="s">
        <v>76</v>
      </c>
      <c r="D24" s="7"/>
      <c r="L24" s="24"/>
    </row>
    <row r="25" spans="2:21" ht="15">
      <c r="B25" s="25"/>
      <c r="C25" s="9" t="s">
        <v>77</v>
      </c>
      <c r="D25" s="7"/>
      <c r="E25" s="21">
        <f>L25-S25</f>
        <v>7001</v>
      </c>
      <c r="F25" s="21"/>
      <c r="G25" s="21"/>
      <c r="I25" s="11">
        <f>P25-U25</f>
        <v>-9016</v>
      </c>
      <c r="L25" s="23">
        <f>13519</f>
        <v>13519</v>
      </c>
      <c r="P25" s="23">
        <v>-1937</v>
      </c>
      <c r="S25" s="23">
        <v>6518</v>
      </c>
      <c r="U25" s="11">
        <v>7079</v>
      </c>
    </row>
    <row r="26" spans="3:12" ht="15">
      <c r="C26" s="9"/>
      <c r="D26" s="7"/>
      <c r="E26" s="11"/>
      <c r="F26" s="11"/>
      <c r="G26" s="11"/>
      <c r="I26" s="11"/>
      <c r="L26" s="24"/>
    </row>
    <row r="27" spans="4:12" ht="15">
      <c r="D27" s="7"/>
      <c r="E27" s="11"/>
      <c r="F27" s="11"/>
      <c r="G27" s="11"/>
      <c r="I27" s="11"/>
      <c r="L27" s="24"/>
    </row>
    <row r="28" spans="2:21" ht="15">
      <c r="B28" s="25" t="s">
        <v>8</v>
      </c>
      <c r="C28" s="6" t="s">
        <v>78</v>
      </c>
      <c r="D28" s="7"/>
      <c r="E28" s="21">
        <f>L28-S28</f>
        <v>-21047</v>
      </c>
      <c r="F28" s="21"/>
      <c r="G28" s="21"/>
      <c r="I28" s="11">
        <f>P28-U28</f>
        <v>-18604</v>
      </c>
      <c r="L28" s="23">
        <v>-39964</v>
      </c>
      <c r="P28" s="11">
        <v>-40326</v>
      </c>
      <c r="S28" s="23">
        <v>-18917</v>
      </c>
      <c r="U28" s="11">
        <v>-21722</v>
      </c>
    </row>
    <row r="29" spans="2:21" ht="15">
      <c r="B29" s="25"/>
      <c r="D29" s="7"/>
      <c r="E29" s="11"/>
      <c r="F29" s="11"/>
      <c r="G29" s="11"/>
      <c r="I29" s="11"/>
      <c r="L29" s="23"/>
      <c r="P29" s="11"/>
      <c r="S29" s="11"/>
      <c r="U29" s="11"/>
    </row>
    <row r="30" spans="2:21" ht="15">
      <c r="B30" s="25" t="s">
        <v>23</v>
      </c>
      <c r="C30" s="6" t="s">
        <v>9</v>
      </c>
      <c r="D30" s="7"/>
      <c r="E30" s="21">
        <f>L30-S30-1</f>
        <v>-4775</v>
      </c>
      <c r="F30" s="21"/>
      <c r="G30" s="21"/>
      <c r="I30" s="11">
        <f>P30-U30</f>
        <v>-2135</v>
      </c>
      <c r="L30" s="23">
        <v>-8730</v>
      </c>
      <c r="P30" s="11">
        <v>-4854</v>
      </c>
      <c r="S30" s="23">
        <v>-3956</v>
      </c>
      <c r="U30" s="11">
        <v>-2719</v>
      </c>
    </row>
    <row r="31" spans="4:21" ht="15">
      <c r="D31" s="7"/>
      <c r="E31" s="11"/>
      <c r="F31" s="11"/>
      <c r="G31" s="11"/>
      <c r="I31" s="11"/>
      <c r="L31" s="23"/>
      <c r="P31" s="11"/>
      <c r="S31" s="11"/>
      <c r="U31" s="11"/>
    </row>
    <row r="32" spans="2:21" ht="15">
      <c r="B32" s="25" t="s">
        <v>10</v>
      </c>
      <c r="C32" s="6" t="s">
        <v>11</v>
      </c>
      <c r="D32" s="7"/>
      <c r="E32" s="22">
        <f>L32-S32</f>
        <v>0</v>
      </c>
      <c r="F32" s="21"/>
      <c r="G32" s="21"/>
      <c r="I32" s="16">
        <f>P32-U32</f>
        <v>-7307</v>
      </c>
      <c r="L32" s="30">
        <v>0</v>
      </c>
      <c r="P32" s="16">
        <v>129342</v>
      </c>
      <c r="S32" s="30">
        <v>0</v>
      </c>
      <c r="U32" s="16">
        <v>136649</v>
      </c>
    </row>
    <row r="33" spans="4:21" ht="15">
      <c r="D33" s="7"/>
      <c r="E33" s="11"/>
      <c r="F33" s="11"/>
      <c r="G33" s="11"/>
      <c r="I33" s="11"/>
      <c r="L33" s="23"/>
      <c r="P33" s="11"/>
      <c r="S33" s="11"/>
      <c r="U33" s="11"/>
    </row>
    <row r="34" spans="2:19" ht="15">
      <c r="B34" s="25" t="s">
        <v>12</v>
      </c>
      <c r="C34" s="18" t="s">
        <v>79</v>
      </c>
      <c r="D34" s="7"/>
      <c r="E34" s="11"/>
      <c r="F34" s="11"/>
      <c r="G34" s="11"/>
      <c r="I34" s="11"/>
      <c r="L34" s="24"/>
      <c r="P34" s="11"/>
      <c r="S34" s="11"/>
    </row>
    <row r="35" spans="2:21" ht="15">
      <c r="B35" s="25"/>
      <c r="C35" s="6" t="s">
        <v>59</v>
      </c>
      <c r="D35" s="7"/>
      <c r="E35" s="11">
        <f>SUM(E25:E32)</f>
        <v>-18821</v>
      </c>
      <c r="F35" s="11"/>
      <c r="G35" s="11"/>
      <c r="I35" s="11">
        <f>SUM(I25:I32)</f>
        <v>-37062</v>
      </c>
      <c r="L35" s="23">
        <f>SUM(L25:L32)</f>
        <v>-35175</v>
      </c>
      <c r="P35" s="11">
        <f>SUM(P25:P32)</f>
        <v>82225</v>
      </c>
      <c r="S35" s="11">
        <f>SUM(S25:S32)</f>
        <v>-16355</v>
      </c>
      <c r="U35" s="11">
        <f>SUM(U25:U32)</f>
        <v>119287</v>
      </c>
    </row>
    <row r="36" spans="3:12" ht="15">
      <c r="C36" s="6" t="s">
        <v>22</v>
      </c>
      <c r="D36" s="7"/>
      <c r="L36" s="24"/>
    </row>
    <row r="37" spans="2:21" ht="15">
      <c r="B37" s="25" t="s">
        <v>14</v>
      </c>
      <c r="C37" s="6" t="s">
        <v>80</v>
      </c>
      <c r="D37" s="7"/>
      <c r="E37" s="22">
        <f>L37-S37</f>
        <v>-19320</v>
      </c>
      <c r="F37" s="21"/>
      <c r="G37" s="21"/>
      <c r="I37" s="16">
        <f>P37-U37</f>
        <v>-12652</v>
      </c>
      <c r="L37" s="30">
        <v>-29048</v>
      </c>
      <c r="P37" s="16">
        <v>-8142</v>
      </c>
      <c r="S37" s="30">
        <f>-26535+16807</f>
        <v>-9728</v>
      </c>
      <c r="U37" s="16">
        <v>4510</v>
      </c>
    </row>
    <row r="38" spans="4:21" ht="15">
      <c r="D38" s="7"/>
      <c r="E38" s="11"/>
      <c r="F38" s="11"/>
      <c r="G38" s="11"/>
      <c r="I38" s="11"/>
      <c r="L38" s="23"/>
      <c r="P38" s="11"/>
      <c r="S38" s="11"/>
      <c r="U38" s="11"/>
    </row>
    <row r="39" spans="2:12" ht="15">
      <c r="B39" s="25" t="s">
        <v>15</v>
      </c>
      <c r="C39" s="6" t="s">
        <v>81</v>
      </c>
      <c r="D39" s="7"/>
      <c r="L39" s="24"/>
    </row>
    <row r="40" spans="2:21" ht="15">
      <c r="B40" s="25"/>
      <c r="C40" s="6" t="s">
        <v>13</v>
      </c>
      <c r="D40" s="7"/>
      <c r="E40" s="11">
        <f>SUM(E34:E38)</f>
        <v>-38141</v>
      </c>
      <c r="F40" s="11"/>
      <c r="G40" s="11"/>
      <c r="I40" s="11">
        <f>SUM(I34:I38)</f>
        <v>-49714</v>
      </c>
      <c r="L40" s="23">
        <f>SUM(L35:L38)</f>
        <v>-64223</v>
      </c>
      <c r="P40" s="11">
        <f>SUM(P34:P38)</f>
        <v>74083</v>
      </c>
      <c r="S40" s="11">
        <f>SUM(S34:S38)</f>
        <v>-26083</v>
      </c>
      <c r="U40" s="11">
        <f>SUM(U35:U38)</f>
        <v>123797</v>
      </c>
    </row>
    <row r="41" spans="4:21" ht="15">
      <c r="D41" s="7"/>
      <c r="E41" s="11"/>
      <c r="F41" s="11"/>
      <c r="G41" s="11"/>
      <c r="I41" s="11"/>
      <c r="L41" s="23"/>
      <c r="P41" s="11"/>
      <c r="S41" s="11"/>
      <c r="U41" s="11"/>
    </row>
    <row r="42" spans="2:21" ht="15">
      <c r="B42" s="25" t="s">
        <v>16</v>
      </c>
      <c r="C42" s="6" t="s">
        <v>82</v>
      </c>
      <c r="D42" s="7"/>
      <c r="E42" s="22">
        <f>L42-S42</f>
        <v>-1224</v>
      </c>
      <c r="F42" s="21"/>
      <c r="G42" s="21"/>
      <c r="I42" s="16">
        <f>P42-U42</f>
        <v>-1365</v>
      </c>
      <c r="L42" s="30">
        <v>-4378</v>
      </c>
      <c r="P42" s="16">
        <v>-6765</v>
      </c>
      <c r="S42" s="30">
        <f>-370-2784</f>
        <v>-3154</v>
      </c>
      <c r="U42" s="16">
        <v>-5400</v>
      </c>
    </row>
    <row r="43" spans="4:21" ht="15">
      <c r="D43" s="7"/>
      <c r="E43" s="11"/>
      <c r="F43" s="11"/>
      <c r="G43" s="11"/>
      <c r="I43" s="11"/>
      <c r="L43" s="23"/>
      <c r="P43" s="11"/>
      <c r="S43" s="11"/>
      <c r="U43" s="11"/>
    </row>
    <row r="44" spans="2:12" ht="15">
      <c r="B44" s="25" t="s">
        <v>17</v>
      </c>
      <c r="C44" s="6" t="s">
        <v>83</v>
      </c>
      <c r="D44" s="7"/>
      <c r="L44" s="24"/>
    </row>
    <row r="45" spans="2:21" ht="15">
      <c r="B45" s="25"/>
      <c r="C45" s="6" t="s">
        <v>29</v>
      </c>
      <c r="D45" s="7"/>
      <c r="E45" s="11">
        <f>SUM(E40:E43)</f>
        <v>-39365</v>
      </c>
      <c r="F45" s="11"/>
      <c r="G45" s="11"/>
      <c r="I45" s="11">
        <f>SUM(I40:I43)</f>
        <v>-51079</v>
      </c>
      <c r="L45" s="23">
        <f>SUM(L40:L43)</f>
        <v>-68601</v>
      </c>
      <c r="P45" s="11">
        <f>SUM(P40:P43)</f>
        <v>67318</v>
      </c>
      <c r="S45" s="11">
        <f>SUM(S40:S43)</f>
        <v>-29237</v>
      </c>
      <c r="U45" s="11">
        <f>SUM(U40:U43)</f>
        <v>118397</v>
      </c>
    </row>
    <row r="46" spans="2:21" ht="15">
      <c r="B46" s="25"/>
      <c r="D46" s="7"/>
      <c r="E46" s="11"/>
      <c r="F46" s="11"/>
      <c r="G46" s="11"/>
      <c r="I46" s="11"/>
      <c r="L46" s="23"/>
      <c r="P46" s="11"/>
      <c r="S46" s="11"/>
      <c r="U46" s="11"/>
    </row>
    <row r="47" spans="2:22" ht="15">
      <c r="B47" s="25"/>
      <c r="C47" s="6" t="s">
        <v>18</v>
      </c>
      <c r="D47" s="7"/>
      <c r="E47" s="21">
        <f>L47-S47-1</f>
        <v>-5710</v>
      </c>
      <c r="F47" s="21"/>
      <c r="G47" s="21"/>
      <c r="H47" s="28"/>
      <c r="I47" s="27">
        <f>P47-U47</f>
        <v>-4561</v>
      </c>
      <c r="J47" s="28"/>
      <c r="K47" s="28"/>
      <c r="L47" s="29">
        <v>-4997</v>
      </c>
      <c r="M47" s="28"/>
      <c r="N47" s="28"/>
      <c r="O47" s="28"/>
      <c r="P47" s="27">
        <v>-5136</v>
      </c>
      <c r="Q47" s="28"/>
      <c r="R47" s="28"/>
      <c r="S47" s="29">
        <f>713-1</f>
        <v>712</v>
      </c>
      <c r="T47" s="28"/>
      <c r="U47" s="27">
        <v>-575</v>
      </c>
      <c r="V47" s="28"/>
    </row>
    <row r="48" spans="2:21" ht="15">
      <c r="B48" s="25"/>
      <c r="D48" s="7"/>
      <c r="E48" s="21"/>
      <c r="F48" s="21"/>
      <c r="G48" s="21"/>
      <c r="I48" s="27"/>
      <c r="L48" s="23"/>
      <c r="P48" s="27"/>
      <c r="S48" s="29"/>
      <c r="U48" s="11"/>
    </row>
    <row r="49" spans="2:21" ht="15">
      <c r="B49" s="25" t="s">
        <v>19</v>
      </c>
      <c r="C49" s="6" t="s">
        <v>84</v>
      </c>
      <c r="D49" s="7"/>
      <c r="E49" s="21">
        <v>0</v>
      </c>
      <c r="F49" s="21"/>
      <c r="G49" s="21"/>
      <c r="I49" s="27">
        <v>0</v>
      </c>
      <c r="L49" s="29">
        <v>0</v>
      </c>
      <c r="P49" s="27">
        <v>0</v>
      </c>
      <c r="S49" s="29"/>
      <c r="U49" s="27">
        <v>0</v>
      </c>
    </row>
    <row r="50" spans="2:21" ht="15">
      <c r="B50" s="25"/>
      <c r="D50" s="7"/>
      <c r="E50" s="16"/>
      <c r="F50" s="27"/>
      <c r="G50" s="27"/>
      <c r="I50" s="16"/>
      <c r="L50" s="46"/>
      <c r="P50" s="16"/>
      <c r="S50" s="16"/>
      <c r="U50" s="45"/>
    </row>
    <row r="51" spans="2:4" ht="15">
      <c r="B51" s="25" t="s">
        <v>20</v>
      </c>
      <c r="C51" s="6" t="s">
        <v>85</v>
      </c>
      <c r="D51" s="7"/>
    </row>
    <row r="52" spans="2:21" ht="15">
      <c r="B52" s="25"/>
      <c r="C52" s="6" t="s">
        <v>86</v>
      </c>
      <c r="D52" s="7"/>
      <c r="E52" s="11">
        <f>SUM(E45:E50)</f>
        <v>-45075</v>
      </c>
      <c r="F52" s="11"/>
      <c r="G52" s="11"/>
      <c r="I52" s="11">
        <f>SUM(I45:I50)</f>
        <v>-55640</v>
      </c>
      <c r="L52" s="23">
        <f>SUM(L45:L48)</f>
        <v>-73598</v>
      </c>
      <c r="P52" s="11">
        <f>SUM(P45:P50)</f>
        <v>62182</v>
      </c>
      <c r="S52" s="11">
        <f>SUM(S45:S50)</f>
        <v>-28525</v>
      </c>
      <c r="U52" s="11">
        <f>SUM(U45:U48)</f>
        <v>117822</v>
      </c>
    </row>
    <row r="53" spans="4:21" ht="15">
      <c r="D53" s="7"/>
      <c r="E53" s="11"/>
      <c r="F53" s="11"/>
      <c r="G53" s="11"/>
      <c r="I53" s="11"/>
      <c r="L53" s="23"/>
      <c r="P53" s="11"/>
      <c r="S53" s="11"/>
      <c r="U53" s="11"/>
    </row>
    <row r="54" spans="2:21" ht="15">
      <c r="B54" s="25" t="s">
        <v>21</v>
      </c>
      <c r="C54" s="6" t="s">
        <v>24</v>
      </c>
      <c r="D54" s="7"/>
      <c r="E54" s="20">
        <f>L54-S54</f>
        <v>0</v>
      </c>
      <c r="F54" s="20"/>
      <c r="G54" s="20"/>
      <c r="I54" s="11">
        <f>+P54</f>
        <v>0</v>
      </c>
      <c r="L54" s="23">
        <v>0</v>
      </c>
      <c r="P54" s="11">
        <v>0</v>
      </c>
      <c r="S54" s="11">
        <v>0</v>
      </c>
      <c r="U54" s="11">
        <v>0</v>
      </c>
    </row>
    <row r="55" spans="2:21" ht="15">
      <c r="B55" s="25"/>
      <c r="C55" s="6" t="s">
        <v>25</v>
      </c>
      <c r="D55" s="7"/>
      <c r="E55" s="20">
        <f>L55-S55</f>
        <v>0</v>
      </c>
      <c r="F55" s="20"/>
      <c r="G55" s="20"/>
      <c r="I55" s="11">
        <f>+P55</f>
        <v>0</v>
      </c>
      <c r="L55" s="23">
        <v>0</v>
      </c>
      <c r="P55" s="11">
        <v>0</v>
      </c>
      <c r="S55" s="11">
        <v>0</v>
      </c>
      <c r="U55" s="11">
        <v>0</v>
      </c>
    </row>
    <row r="56" spans="2:21" ht="15">
      <c r="B56" s="25"/>
      <c r="C56" s="6" t="s">
        <v>26</v>
      </c>
      <c r="D56" s="7"/>
      <c r="E56" s="20">
        <f>L56-S56</f>
        <v>0</v>
      </c>
      <c r="F56" s="20"/>
      <c r="G56" s="20"/>
      <c r="I56" s="11">
        <f>+P56</f>
        <v>0</v>
      </c>
      <c r="L56" s="23">
        <v>0</v>
      </c>
      <c r="P56" s="11">
        <v>0</v>
      </c>
      <c r="S56" s="11">
        <v>0</v>
      </c>
      <c r="U56" s="11">
        <v>0</v>
      </c>
    </row>
    <row r="57" spans="2:21" ht="15">
      <c r="B57" s="25"/>
      <c r="C57" s="6" t="s">
        <v>27</v>
      </c>
      <c r="D57" s="7"/>
      <c r="E57" s="16"/>
      <c r="F57" s="27"/>
      <c r="G57" s="27"/>
      <c r="I57" s="16"/>
      <c r="L57" s="30"/>
      <c r="P57" s="16"/>
      <c r="S57" s="16"/>
      <c r="U57" s="16"/>
    </row>
    <row r="58" spans="4:21" ht="15">
      <c r="D58" s="7"/>
      <c r="E58" s="11"/>
      <c r="F58" s="11"/>
      <c r="G58" s="11"/>
      <c r="I58" s="11"/>
      <c r="L58" s="23"/>
      <c r="P58" s="11"/>
      <c r="S58" s="11"/>
      <c r="U58" s="11"/>
    </row>
    <row r="59" spans="2:12" ht="15">
      <c r="B59" s="25" t="s">
        <v>46</v>
      </c>
      <c r="C59" s="6" t="s">
        <v>87</v>
      </c>
      <c r="D59" s="7"/>
      <c r="L59" s="24"/>
    </row>
    <row r="60" spans="2:21" ht="15.75" thickBot="1">
      <c r="B60" s="25"/>
      <c r="C60" s="6" t="s">
        <v>28</v>
      </c>
      <c r="D60" s="7"/>
      <c r="E60" s="15">
        <f>SUM(E52:E58)</f>
        <v>-45075</v>
      </c>
      <c r="F60" s="27"/>
      <c r="G60" s="27"/>
      <c r="I60" s="15">
        <f>SUM(I52:I58)</f>
        <v>-55640</v>
      </c>
      <c r="L60" s="26">
        <f>SUM(L52:L58)</f>
        <v>-73598</v>
      </c>
      <c r="P60" s="15">
        <f>SUM(P52:P58)</f>
        <v>62182</v>
      </c>
      <c r="S60" s="15">
        <f>SUM(S52:S58)</f>
        <v>-28525</v>
      </c>
      <c r="U60" s="15">
        <f>SUM(U52:U58)</f>
        <v>117822</v>
      </c>
    </row>
    <row r="61" spans="4:21" ht="15.75" thickTop="1">
      <c r="D61" s="7"/>
      <c r="E61" s="11"/>
      <c r="F61" s="11"/>
      <c r="G61" s="11"/>
      <c r="I61" s="11"/>
      <c r="L61" s="23"/>
      <c r="P61" s="11"/>
      <c r="S61" s="11"/>
      <c r="U61" s="11"/>
    </row>
    <row r="62" spans="1:21" ht="15">
      <c r="A62" s="6">
        <v>3</v>
      </c>
      <c r="B62" s="25" t="s">
        <v>22</v>
      </c>
      <c r="C62" s="6" t="s">
        <v>88</v>
      </c>
      <c r="D62" s="7"/>
      <c r="E62" s="11"/>
      <c r="F62" s="11"/>
      <c r="G62" s="11"/>
      <c r="I62" s="11"/>
      <c r="L62" s="23"/>
      <c r="P62" s="11"/>
      <c r="S62" s="11"/>
      <c r="U62" s="11"/>
    </row>
    <row r="63" spans="2:21" ht="15">
      <c r="B63" s="25"/>
      <c r="C63" s="6" t="s">
        <v>57</v>
      </c>
      <c r="D63" s="7"/>
      <c r="E63" s="11"/>
      <c r="F63" s="11"/>
      <c r="G63" s="11"/>
      <c r="I63" s="11"/>
      <c r="L63" s="23"/>
      <c r="P63" s="11"/>
      <c r="S63" s="11"/>
      <c r="U63" s="11"/>
    </row>
    <row r="64" spans="2:21" ht="15">
      <c r="B64" s="25"/>
      <c r="C64" s="6" t="s">
        <v>56</v>
      </c>
      <c r="D64" s="7"/>
      <c r="E64" s="11"/>
      <c r="F64" s="11"/>
      <c r="G64" s="11"/>
      <c r="I64" s="11"/>
      <c r="L64" s="23"/>
      <c r="P64" s="11"/>
      <c r="S64" s="11"/>
      <c r="U64" s="11"/>
    </row>
    <row r="65" spans="4:21" ht="15">
      <c r="D65" s="7"/>
      <c r="E65" s="11"/>
      <c r="F65" s="11"/>
      <c r="G65" s="11"/>
      <c r="I65" s="11"/>
      <c r="L65" s="23"/>
      <c r="P65" s="11"/>
      <c r="S65" s="11"/>
      <c r="U65" s="11"/>
    </row>
    <row r="66" spans="3:12" ht="15">
      <c r="C66" s="6" t="s">
        <v>89</v>
      </c>
      <c r="D66" s="7"/>
      <c r="L66" s="24"/>
    </row>
    <row r="67" spans="3:21" ht="15.75" thickBot="1">
      <c r="C67" s="6" t="s">
        <v>96</v>
      </c>
      <c r="D67" s="7"/>
      <c r="E67" s="17">
        <f>E60/(976549499/1000)*100</f>
        <v>-4.615741449476695</v>
      </c>
      <c r="F67" s="51"/>
      <c r="G67" s="51"/>
      <c r="I67" s="17">
        <f>I60/(975543)*100</f>
        <v>-5.7034902613211305</v>
      </c>
      <c r="L67" s="31">
        <f>L60/(976549499/1000)*100</f>
        <v>-7.536535534078443</v>
      </c>
      <c r="P67" s="17">
        <f>P60/975543*100</f>
        <v>6.374091147186746</v>
      </c>
      <c r="S67" s="17">
        <f>S60/(976549499/1000)*100</f>
        <v>-2.920998887328291</v>
      </c>
      <c r="U67" s="17">
        <f>U60/(975416917/1000)*100</f>
        <v>12.07914256422518</v>
      </c>
    </row>
    <row r="68" spans="4:16" ht="15.75" thickTop="1">
      <c r="D68" s="7"/>
      <c r="E68" s="11"/>
      <c r="F68" s="11"/>
      <c r="G68" s="11"/>
      <c r="I68" s="7" t="s">
        <v>22</v>
      </c>
      <c r="L68" s="11"/>
      <c r="P68" s="19" t="s">
        <v>22</v>
      </c>
    </row>
    <row r="69" spans="4:16" ht="15">
      <c r="D69" s="7"/>
      <c r="E69" s="11"/>
      <c r="F69" s="11"/>
      <c r="G69" s="11"/>
      <c r="I69" s="7"/>
      <c r="L69" s="11"/>
      <c r="P69" s="11"/>
    </row>
    <row r="70" spans="9:16" ht="15">
      <c r="I70" s="7" t="s">
        <v>22</v>
      </c>
      <c r="L70" s="13" t="s">
        <v>22</v>
      </c>
      <c r="P70" s="11" t="s">
        <v>22</v>
      </c>
    </row>
    <row r="71" spans="9:16" ht="15">
      <c r="I71" s="7" t="s">
        <v>22</v>
      </c>
      <c r="L71" s="11"/>
      <c r="P71" s="11"/>
    </row>
    <row r="72" spans="3:16" ht="15">
      <c r="C72" s="6" t="s">
        <v>22</v>
      </c>
      <c r="I72" s="7"/>
      <c r="L72" s="11"/>
      <c r="P72" s="11"/>
    </row>
    <row r="73" spans="12:16" ht="15">
      <c r="L73" s="11"/>
      <c r="P73" s="11"/>
    </row>
    <row r="74" spans="5:16" ht="15">
      <c r="E74" s="11"/>
      <c r="F74" s="11"/>
      <c r="G74" s="11"/>
      <c r="H74" s="11"/>
      <c r="I74" s="11"/>
      <c r="P74" s="11"/>
    </row>
    <row r="75" spans="5:16" ht="15">
      <c r="E75" s="11"/>
      <c r="F75" s="11"/>
      <c r="G75" s="11"/>
      <c r="H75" s="11"/>
      <c r="I75" s="11"/>
      <c r="P75" s="11"/>
    </row>
    <row r="76" spans="5:16" ht="15">
      <c r="E76" s="11"/>
      <c r="F76" s="11"/>
      <c r="G76" s="11"/>
      <c r="H76" s="11"/>
      <c r="I76" s="11"/>
      <c r="P76" s="11"/>
    </row>
    <row r="77" spans="5:16" ht="15">
      <c r="E77" s="11"/>
      <c r="F77" s="11"/>
      <c r="G77" s="11"/>
      <c r="H77" s="11"/>
      <c r="I77" s="11"/>
      <c r="P77" s="11"/>
    </row>
    <row r="78" spans="5:16" ht="15">
      <c r="E78" s="11"/>
      <c r="F78" s="11"/>
      <c r="G78" s="11"/>
      <c r="H78" s="11"/>
      <c r="I78" s="11"/>
      <c r="P78" s="11"/>
    </row>
    <row r="79" spans="5:16" ht="15">
      <c r="E79" s="11"/>
      <c r="F79" s="11"/>
      <c r="G79" s="11"/>
      <c r="H79" s="11"/>
      <c r="I79" s="11"/>
      <c r="P79" s="11"/>
    </row>
    <row r="80" spans="5:16" ht="15">
      <c r="E80" s="11"/>
      <c r="F80" s="11"/>
      <c r="G80" s="11"/>
      <c r="H80" s="11"/>
      <c r="I80" s="11"/>
      <c r="P80" s="11"/>
    </row>
    <row r="81" spans="5:16" ht="15">
      <c r="E81" s="11"/>
      <c r="F81" s="11"/>
      <c r="G81" s="11"/>
      <c r="H81" s="11"/>
      <c r="I81" s="11"/>
      <c r="P81" s="11"/>
    </row>
    <row r="82" spans="5:16" ht="15">
      <c r="E82" s="11"/>
      <c r="F82" s="11"/>
      <c r="G82" s="11"/>
      <c r="H82" s="11"/>
      <c r="I82" s="11"/>
      <c r="P82" s="11"/>
    </row>
    <row r="83" spans="5:16" ht="15">
      <c r="E83" s="11"/>
      <c r="F83" s="11"/>
      <c r="G83" s="11"/>
      <c r="H83" s="11"/>
      <c r="I83" s="11"/>
      <c r="P83" s="11"/>
    </row>
    <row r="84" ht="15">
      <c r="P84" s="11"/>
    </row>
    <row r="85" ht="15">
      <c r="P85" s="11"/>
    </row>
    <row r="86" ht="15">
      <c r="P86" s="11"/>
    </row>
    <row r="87" ht="15">
      <c r="P87" s="11"/>
    </row>
    <row r="88" ht="15">
      <c r="P88" s="11"/>
    </row>
  </sheetData>
  <printOptions/>
  <pageMargins left="0.5" right="0.5" top="0.5" bottom="0.5" header="0.5" footer="0.56"/>
  <pageSetup horizontalDpi="600" verticalDpi="600" orientation="portrait" paperSize="9" scale="60" r:id="rId1"/>
  <headerFooter alignWithMargins="0">
    <oddFooter>&amp;L&amp;D
&amp;T&amp;C&amp;14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zoomScale="75" zoomScaleNormal="75" workbookViewId="0" topLeftCell="A1">
      <selection activeCell="D4" sqref="D4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38.28125" style="1" customWidth="1"/>
    <col min="4" max="4" width="8.7109375" style="52" customWidth="1"/>
    <col min="5" max="5" width="14.8515625" style="1" customWidth="1"/>
    <col min="6" max="6" width="8.7109375" style="1" customWidth="1"/>
    <col min="7" max="7" width="17.57421875" style="1" customWidth="1"/>
    <col min="8" max="8" width="6.140625" style="1" customWidth="1"/>
    <col min="9" max="9" width="5.140625" style="1" customWidth="1"/>
    <col min="10" max="10" width="13.57421875" style="1" customWidth="1"/>
    <col min="11" max="11" width="9.28125" style="1" customWidth="1"/>
    <col min="12" max="12" width="15.28125" style="1" customWidth="1"/>
    <col min="13" max="13" width="6.140625" style="1" customWidth="1"/>
    <col min="14" max="16384" width="7.57421875" style="1" customWidth="1"/>
  </cols>
  <sheetData>
    <row r="1" spans="1:12" ht="15.75">
      <c r="A1" s="5" t="s">
        <v>30</v>
      </c>
      <c r="E1" s="33"/>
      <c r="J1" s="12"/>
      <c r="L1" s="12"/>
    </row>
    <row r="2" spans="1:12" ht="15">
      <c r="A2" s="6"/>
      <c r="E2" s="33"/>
      <c r="F2" s="2"/>
      <c r="G2" s="3" t="s">
        <v>31</v>
      </c>
      <c r="H2" s="2"/>
      <c r="J2" s="12"/>
      <c r="L2" s="12"/>
    </row>
    <row r="3" spans="1:12" ht="15">
      <c r="A3" s="6"/>
      <c r="E3" s="34" t="s">
        <v>58</v>
      </c>
      <c r="F3" s="2"/>
      <c r="G3" s="3" t="s">
        <v>32</v>
      </c>
      <c r="H3" s="2"/>
      <c r="J3" s="12"/>
      <c r="L3" s="12"/>
    </row>
    <row r="4" spans="1:12" ht="15">
      <c r="A4" s="6"/>
      <c r="E4" s="34" t="s">
        <v>103</v>
      </c>
      <c r="F4" s="2"/>
      <c r="G4" s="3" t="s">
        <v>33</v>
      </c>
      <c r="H4" s="2"/>
      <c r="J4" s="12"/>
      <c r="L4" s="12"/>
    </row>
    <row r="5" spans="1:12" ht="15">
      <c r="A5" s="6"/>
      <c r="D5" s="3"/>
      <c r="E5" s="34" t="s">
        <v>94</v>
      </c>
      <c r="F5" s="2"/>
      <c r="G5" s="3" t="s">
        <v>90</v>
      </c>
      <c r="H5" s="2"/>
      <c r="I5" s="1" t="s">
        <v>22</v>
      </c>
      <c r="J5" s="12"/>
      <c r="L5" s="12"/>
    </row>
    <row r="6" spans="1:12" ht="15">
      <c r="A6" s="6"/>
      <c r="D6" s="3"/>
      <c r="E6" s="34" t="s">
        <v>5</v>
      </c>
      <c r="F6" s="3"/>
      <c r="G6" s="3" t="s">
        <v>5</v>
      </c>
      <c r="H6" s="2"/>
      <c r="J6" s="12"/>
      <c r="L6" s="12"/>
    </row>
    <row r="7" spans="1:12" ht="15">
      <c r="A7" s="6"/>
      <c r="E7" s="33"/>
      <c r="J7" s="12"/>
      <c r="L7" s="12"/>
    </row>
    <row r="8" spans="1:12" ht="15">
      <c r="A8" s="6"/>
      <c r="C8" s="1" t="s">
        <v>34</v>
      </c>
      <c r="E8" s="32">
        <v>218958.533</v>
      </c>
      <c r="F8" s="32"/>
      <c r="G8" s="32">
        <v>218107.233</v>
      </c>
      <c r="J8" s="12"/>
      <c r="L8" s="12"/>
    </row>
    <row r="9" spans="1:12" ht="15">
      <c r="A9" s="6"/>
      <c r="C9" s="1" t="s">
        <v>49</v>
      </c>
      <c r="E9" s="32">
        <v>220901.283</v>
      </c>
      <c r="F9" s="32"/>
      <c r="G9" s="32">
        <v>223433.636</v>
      </c>
      <c r="J9" s="12"/>
      <c r="L9" s="12"/>
    </row>
    <row r="10" spans="1:12" ht="15">
      <c r="A10" s="6"/>
      <c r="C10" s="1" t="s">
        <v>48</v>
      </c>
      <c r="E10" s="32">
        <v>793785.779</v>
      </c>
      <c r="F10" s="32"/>
      <c r="G10" s="32">
        <v>738187.598</v>
      </c>
      <c r="J10" s="12"/>
      <c r="L10" s="12"/>
    </row>
    <row r="11" spans="1:12" ht="15" hidden="1">
      <c r="A11" s="6"/>
      <c r="C11" s="1" t="s">
        <v>91</v>
      </c>
      <c r="E11" s="32">
        <f>10718.26-10718.26</f>
        <v>0</v>
      </c>
      <c r="F11" s="32"/>
      <c r="G11" s="32">
        <f>8548463-8548463</f>
        <v>0</v>
      </c>
      <c r="J11" s="12"/>
      <c r="L11" s="12"/>
    </row>
    <row r="12" spans="1:12" ht="15">
      <c r="A12" s="6"/>
      <c r="C12" s="1" t="s">
        <v>35</v>
      </c>
      <c r="E12" s="32">
        <f>660495.863+(-7709598+102296-9114)/1000</f>
        <v>652879.447</v>
      </c>
      <c r="F12" s="32"/>
      <c r="G12" s="32">
        <v>682185.837</v>
      </c>
      <c r="J12" s="12"/>
      <c r="L12" s="12"/>
    </row>
    <row r="13" spans="1:12" ht="15">
      <c r="A13" s="6"/>
      <c r="C13" s="1" t="s">
        <v>47</v>
      </c>
      <c r="E13" s="32">
        <f>1588.307-290.373</f>
        <v>1297.934</v>
      </c>
      <c r="F13" s="32"/>
      <c r="G13" s="32">
        <f>112.433+1185.5</f>
        <v>1297.933</v>
      </c>
      <c r="J13" s="12"/>
      <c r="L13" s="12"/>
    </row>
    <row r="14" spans="1:12" ht="15">
      <c r="A14" s="6"/>
      <c r="C14" s="33" t="s">
        <v>97</v>
      </c>
      <c r="E14" s="32">
        <v>9077.277</v>
      </c>
      <c r="F14" s="32"/>
      <c r="G14" s="32">
        <v>8944.399</v>
      </c>
      <c r="J14" s="12"/>
      <c r="L14" s="12"/>
    </row>
    <row r="15" spans="1:12" ht="15">
      <c r="A15" s="6"/>
      <c r="C15" s="33" t="s">
        <v>91</v>
      </c>
      <c r="E15" s="32">
        <v>12468.149</v>
      </c>
      <c r="F15" s="32"/>
      <c r="G15" s="32">
        <f>8548.463</f>
        <v>8548.463</v>
      </c>
      <c r="J15" s="12">
        <f>SUM(G8:G15)</f>
        <v>1880705.099</v>
      </c>
      <c r="L15" s="12"/>
    </row>
    <row r="16" spans="1:12" ht="15" hidden="1">
      <c r="A16" s="6"/>
      <c r="C16" s="33"/>
      <c r="E16" s="32">
        <f>SUM(E8:E15)</f>
        <v>1909368.4019999998</v>
      </c>
      <c r="F16" s="32"/>
      <c r="G16" s="32">
        <f>SUM(G8:G15)</f>
        <v>1880705.099</v>
      </c>
      <c r="J16" s="12"/>
      <c r="L16" s="12"/>
    </row>
    <row r="17" spans="1:12" ht="15">
      <c r="A17" s="6"/>
      <c r="C17" s="33"/>
      <c r="E17" s="32"/>
      <c r="F17" s="32"/>
      <c r="G17" s="32"/>
      <c r="J17" s="12"/>
      <c r="L17" s="12"/>
    </row>
    <row r="18" spans="1:12" ht="15">
      <c r="A18" s="6"/>
      <c r="C18" s="33" t="s">
        <v>36</v>
      </c>
      <c r="E18" s="32"/>
      <c r="F18" s="32"/>
      <c r="G18" s="32"/>
      <c r="J18" s="12"/>
      <c r="L18" s="12"/>
    </row>
    <row r="19" spans="1:12" ht="15">
      <c r="A19" s="6"/>
      <c r="C19" s="33" t="s">
        <v>50</v>
      </c>
      <c r="E19" s="32">
        <v>179065.894</v>
      </c>
      <c r="F19" s="32"/>
      <c r="G19" s="32">
        <v>233900.025</v>
      </c>
      <c r="J19" s="12"/>
      <c r="L19" s="12"/>
    </row>
    <row r="20" spans="1:12" ht="15">
      <c r="A20" s="6"/>
      <c r="C20" s="33" t="s">
        <v>51</v>
      </c>
      <c r="E20" s="32">
        <v>10919.285</v>
      </c>
      <c r="F20" s="32"/>
      <c r="G20" s="32">
        <v>11748.463</v>
      </c>
      <c r="J20" s="12"/>
      <c r="L20" s="12"/>
    </row>
    <row r="21" spans="1:12" ht="15">
      <c r="A21" s="6"/>
      <c r="C21" s="33" t="s">
        <v>98</v>
      </c>
      <c r="E21" s="47">
        <f>93747.801+51177.95+82530.207</f>
        <v>227455.95799999998</v>
      </c>
      <c r="F21" s="32"/>
      <c r="G21" s="32">
        <f>128303.047+47385.824+12459.067</f>
        <v>188147.93800000002</v>
      </c>
      <c r="J21" s="12"/>
      <c r="L21" s="12"/>
    </row>
    <row r="22" spans="1:12" ht="15">
      <c r="A22" s="6"/>
      <c r="C22" s="33" t="s">
        <v>99</v>
      </c>
      <c r="E22" s="32">
        <f>281904.232+3378.331+74326.813+1</f>
        <v>359610.37600000005</v>
      </c>
      <c r="F22" s="32"/>
      <c r="G22" s="32">
        <f>520506.829-G21</f>
        <v>332358.891</v>
      </c>
      <c r="J22" s="12"/>
      <c r="L22" s="12"/>
    </row>
    <row r="23" spans="1:12" ht="15">
      <c r="A23" s="6"/>
      <c r="C23" s="33" t="s">
        <v>62</v>
      </c>
      <c r="E23" s="32">
        <v>290.373</v>
      </c>
      <c r="F23" s="32"/>
      <c r="G23" s="32">
        <v>290.373</v>
      </c>
      <c r="J23" s="12"/>
      <c r="L23" s="12"/>
    </row>
    <row r="24" spans="1:12" ht="15">
      <c r="A24" s="6"/>
      <c r="C24" s="33" t="s">
        <v>52</v>
      </c>
      <c r="E24" s="32">
        <f>208114.039+30975.239</f>
        <v>239089.278</v>
      </c>
      <c r="F24" s="32"/>
      <c r="G24" s="32">
        <v>334689.79</v>
      </c>
      <c r="J24" s="12"/>
      <c r="L24" s="12"/>
    </row>
    <row r="25" spans="1:12" ht="15">
      <c r="A25" s="6"/>
      <c r="C25" s="33"/>
      <c r="E25" s="35">
        <f>SUM(E19:E24)-1</f>
        <v>1016430.1640000001</v>
      </c>
      <c r="F25" s="32"/>
      <c r="G25" s="35">
        <f>SUM(G19:G24)</f>
        <v>1101135.48</v>
      </c>
      <c r="J25" s="12">
        <f>SUM(E16:E24)</f>
        <v>2925799.566</v>
      </c>
      <c r="L25" s="12"/>
    </row>
    <row r="26" spans="1:12" ht="15">
      <c r="A26" s="6"/>
      <c r="C26" s="33"/>
      <c r="E26" s="32"/>
      <c r="F26" s="32"/>
      <c r="G26" s="32"/>
      <c r="J26" s="12"/>
      <c r="L26" s="12"/>
    </row>
    <row r="27" spans="1:12" ht="15">
      <c r="A27" s="6"/>
      <c r="C27" s="33" t="s">
        <v>37</v>
      </c>
      <c r="E27" s="32"/>
      <c r="F27" s="32"/>
      <c r="G27" s="32"/>
      <c r="J27" s="12"/>
      <c r="L27" s="12"/>
    </row>
    <row r="28" spans="1:12" ht="15">
      <c r="A28" s="6"/>
      <c r="C28" s="33" t="s">
        <v>100</v>
      </c>
      <c r="E28" s="47">
        <f>264204.023+47509.548</f>
        <v>311713.571</v>
      </c>
      <c r="F28" s="32"/>
      <c r="G28" s="32">
        <f>226049.504+40213.395+46800</f>
        <v>313062.899</v>
      </c>
      <c r="J28" s="12"/>
      <c r="L28" s="12"/>
    </row>
    <row r="29" spans="1:12" ht="15">
      <c r="A29" s="6"/>
      <c r="C29" s="33" t="s">
        <v>101</v>
      </c>
      <c r="E29" s="32">
        <f>165070.067+8218.535+49804.158+2519.674+4597.683+1102.585-1</f>
        <v>231311.702</v>
      </c>
      <c r="F29" s="32"/>
      <c r="G29" s="32">
        <f>512326.283+24027.122-G28</f>
        <v>223290.50600000005</v>
      </c>
      <c r="J29" s="12"/>
      <c r="L29" s="12"/>
    </row>
    <row r="30" spans="1:12" ht="15">
      <c r="A30" s="6"/>
      <c r="C30" s="1" t="s">
        <v>53</v>
      </c>
      <c r="E30" s="32">
        <f>259467.295+225821.996+343347.657</f>
        <v>828636.9480000001</v>
      </c>
      <c r="F30" s="32"/>
      <c r="G30" s="32">
        <v>831052.362</v>
      </c>
      <c r="J30" s="12"/>
      <c r="L30" s="12"/>
    </row>
    <row r="31" spans="1:12" ht="15">
      <c r="A31" s="6"/>
      <c r="C31" s="1" t="s">
        <v>54</v>
      </c>
      <c r="E31" s="32">
        <v>24562.947</v>
      </c>
      <c r="F31" s="32"/>
      <c r="G31" s="32">
        <v>27046.399</v>
      </c>
      <c r="J31" s="12"/>
      <c r="L31" s="12"/>
    </row>
    <row r="32" spans="1:10" ht="15">
      <c r="A32" s="6"/>
      <c r="C32" s="1" t="s">
        <v>22</v>
      </c>
      <c r="E32" s="35">
        <f>SUM(E28:E31)+1</f>
        <v>1396226.168</v>
      </c>
      <c r="F32" s="32"/>
      <c r="G32" s="35">
        <f>SUM(G28:G31)</f>
        <v>1394452.166</v>
      </c>
      <c r="J32" s="12"/>
    </row>
    <row r="33" spans="1:10" ht="15">
      <c r="A33" s="6"/>
      <c r="E33" s="32"/>
      <c r="F33" s="32"/>
      <c r="G33" s="32"/>
      <c r="J33" s="12"/>
    </row>
    <row r="34" spans="1:10" ht="15">
      <c r="A34" s="6"/>
      <c r="C34" s="1" t="s">
        <v>92</v>
      </c>
      <c r="E34" s="36">
        <f>+E25-E32</f>
        <v>-379796.00399999996</v>
      </c>
      <c r="F34" s="32"/>
      <c r="G34" s="36">
        <f>+G25-G32</f>
        <v>-293316.686</v>
      </c>
      <c r="J34" s="12"/>
    </row>
    <row r="35" spans="1:10" ht="15">
      <c r="A35" s="6"/>
      <c r="E35" s="37"/>
      <c r="F35" s="32"/>
      <c r="G35" s="37"/>
      <c r="J35" s="12"/>
    </row>
    <row r="36" spans="1:10" ht="15.75" thickBot="1">
      <c r="A36" s="6"/>
      <c r="E36" s="38">
        <f>+E34+E16</f>
        <v>1529572.3979999998</v>
      </c>
      <c r="F36" s="32"/>
      <c r="G36" s="38">
        <f>+G34+G16</f>
        <v>1587388.413</v>
      </c>
      <c r="J36" s="12"/>
    </row>
    <row r="37" spans="1:10" ht="15">
      <c r="A37" s="6"/>
      <c r="E37" s="32"/>
      <c r="F37" s="32"/>
      <c r="G37" s="32"/>
      <c r="J37" s="12"/>
    </row>
    <row r="38" spans="1:10" ht="15">
      <c r="A38" s="6"/>
      <c r="E38" s="32"/>
      <c r="F38" s="32"/>
      <c r="G38" s="32"/>
      <c r="J38" s="12"/>
    </row>
    <row r="39" spans="1:10" ht="15">
      <c r="A39" s="6"/>
      <c r="C39" s="1" t="s">
        <v>39</v>
      </c>
      <c r="E39" s="32">
        <f>976549.499+1</f>
        <v>976550.499</v>
      </c>
      <c r="F39" s="32"/>
      <c r="G39" s="32">
        <f>976549.499+1</f>
        <v>976550.499</v>
      </c>
      <c r="J39" s="12"/>
    </row>
    <row r="40" spans="1:10" ht="15">
      <c r="A40" s="6"/>
      <c r="C40" s="1" t="s">
        <v>40</v>
      </c>
      <c r="E40" s="32"/>
      <c r="F40" s="32"/>
      <c r="G40" s="32"/>
      <c r="J40" s="12"/>
    </row>
    <row r="41" spans="1:10" ht="15">
      <c r="A41" s="6"/>
      <c r="C41" s="1" t="s">
        <v>41</v>
      </c>
      <c r="E41" s="32">
        <v>1008463.472</v>
      </c>
      <c r="F41" s="32"/>
      <c r="G41" s="32">
        <v>1008463.472</v>
      </c>
      <c r="J41" s="12"/>
    </row>
    <row r="42" spans="1:10" ht="15">
      <c r="A42" s="6"/>
      <c r="C42" s="1" t="s">
        <v>93</v>
      </c>
      <c r="E42" s="32">
        <f>86183.224+2844.579</f>
        <v>89027.803</v>
      </c>
      <c r="F42" s="32"/>
      <c r="G42" s="32">
        <v>86973.379</v>
      </c>
      <c r="J42" s="12"/>
    </row>
    <row r="43" spans="1:10" ht="15">
      <c r="A43" s="6"/>
      <c r="C43" s="1" t="s">
        <v>63</v>
      </c>
      <c r="E43" s="37">
        <f>-1664854.5813+(-7709598+102296-9114)/1000</f>
        <v>-1672470.9973</v>
      </c>
      <c r="F43" s="32"/>
      <c r="G43" s="37">
        <f>-1598872.691+1</f>
        <v>-1598871.691</v>
      </c>
      <c r="J43" s="12"/>
    </row>
    <row r="44" spans="1:10" ht="15">
      <c r="A44" s="6"/>
      <c r="C44" s="1" t="s">
        <v>38</v>
      </c>
      <c r="E44" s="32">
        <f>SUM(E39:E43)-1</f>
        <v>401569.77670000005</v>
      </c>
      <c r="F44" s="32"/>
      <c r="G44" s="32">
        <f>SUM(G39:G43)-2</f>
        <v>473113.65899999975</v>
      </c>
      <c r="J44" s="12"/>
    </row>
    <row r="45" spans="1:10" ht="15">
      <c r="A45" s="6"/>
      <c r="C45" s="1" t="s">
        <v>42</v>
      </c>
      <c r="E45" s="32">
        <v>115843.921</v>
      </c>
      <c r="F45" s="32"/>
      <c r="G45" s="32">
        <v>110846.443</v>
      </c>
      <c r="J45" s="12"/>
    </row>
    <row r="46" spans="1:10" ht="15">
      <c r="A46" s="6"/>
      <c r="C46" s="1" t="s">
        <v>43</v>
      </c>
      <c r="E46" s="32">
        <f>104335.804+910803.54</f>
        <v>1015139.344</v>
      </c>
      <c r="F46" s="32"/>
      <c r="G46" s="32">
        <f>79563.048+910338.986</f>
        <v>989902.034</v>
      </c>
      <c r="J46" s="12"/>
    </row>
    <row r="47" spans="1:10" ht="15">
      <c r="A47" s="6"/>
      <c r="C47" s="1" t="s">
        <v>55</v>
      </c>
      <c r="E47" s="32">
        <f>-19158.968</f>
        <v>-19158.968</v>
      </c>
      <c r="F47" s="32"/>
      <c r="G47" s="32">
        <v>-19158.969</v>
      </c>
      <c r="J47" s="12"/>
    </row>
    <row r="48" spans="1:10" ht="15">
      <c r="A48" s="6"/>
      <c r="C48" s="1" t="s">
        <v>44</v>
      </c>
      <c r="E48" s="37">
        <f>4263.473+11914.853</f>
        <v>16178.326</v>
      </c>
      <c r="F48" s="32"/>
      <c r="G48" s="37">
        <f>18798.21+13887.037</f>
        <v>32685.247</v>
      </c>
      <c r="J48" s="12"/>
    </row>
    <row r="49" spans="1:10" ht="15.75" thickBot="1">
      <c r="A49" s="6"/>
      <c r="E49" s="39">
        <f>SUM(E44:E48)</f>
        <v>1529572.3996999997</v>
      </c>
      <c r="F49" s="32"/>
      <c r="G49" s="39">
        <f>SUM(G44:G48)</f>
        <v>1587388.4139999996</v>
      </c>
      <c r="J49" s="12"/>
    </row>
    <row r="50" spans="1:10" ht="15">
      <c r="A50" s="6"/>
      <c r="E50" s="40"/>
      <c r="F50" s="32"/>
      <c r="G50" s="40"/>
      <c r="J50" s="12"/>
    </row>
    <row r="51" spans="1:10" ht="15">
      <c r="A51" s="6"/>
      <c r="C51" s="1" t="s">
        <v>45</v>
      </c>
      <c r="E51" s="41">
        <f>(E44-E14-E15-271975-133178)/E39*100</f>
        <v>-2.5732053105018107</v>
      </c>
      <c r="F51" s="32"/>
      <c r="G51" s="41">
        <f>(G44-G14-G15-271975-133178)/G39*100</f>
        <v>5.167965922057226</v>
      </c>
      <c r="J51" s="12"/>
    </row>
    <row r="52" spans="1:10" ht="15">
      <c r="A52" s="6"/>
      <c r="E52" s="32"/>
      <c r="F52" s="32"/>
      <c r="G52" s="32"/>
      <c r="J52" s="12"/>
    </row>
    <row r="53" spans="1:10" ht="15">
      <c r="A53" s="6"/>
      <c r="C53" s="49"/>
      <c r="J53" s="12"/>
    </row>
    <row r="54" spans="1:10" ht="15">
      <c r="A54" s="6"/>
      <c r="E54" s="32"/>
      <c r="F54" s="32"/>
      <c r="G54" s="32"/>
      <c r="J54" s="12"/>
    </row>
    <row r="55" spans="1:7" ht="15">
      <c r="A55" s="6"/>
      <c r="E55" s="32"/>
      <c r="F55" s="32"/>
      <c r="G55" s="32"/>
    </row>
    <row r="56" spans="1:7" ht="15">
      <c r="A56" s="6"/>
      <c r="E56" s="32"/>
      <c r="F56" s="32"/>
      <c r="G56" s="32"/>
    </row>
    <row r="57" spans="1:7" ht="15">
      <c r="A57" s="6"/>
      <c r="E57" s="32"/>
      <c r="F57" s="32"/>
      <c r="G57" s="32"/>
    </row>
    <row r="58" spans="1:7" ht="15">
      <c r="A58" s="6"/>
      <c r="E58" s="32"/>
      <c r="F58" s="32"/>
      <c r="G58" s="32"/>
    </row>
    <row r="59" spans="1:7" ht="15">
      <c r="A59" s="6"/>
      <c r="E59" s="42">
        <f>E36-E49</f>
        <v>-0.0016999999061226845</v>
      </c>
      <c r="F59" s="32"/>
      <c r="G59" s="48">
        <f>G36-G49</f>
        <v>-0.0009999996982514858</v>
      </c>
    </row>
    <row r="60" spans="1:7" ht="15">
      <c r="A60" s="6"/>
      <c r="E60" s="32"/>
      <c r="F60" s="32"/>
      <c r="G60" s="32"/>
    </row>
    <row r="61" spans="1:7" ht="15">
      <c r="A61" s="6"/>
      <c r="E61" s="32"/>
      <c r="F61" s="32"/>
      <c r="G61" s="32"/>
    </row>
    <row r="62" spans="1:7" ht="15">
      <c r="A62" s="6"/>
      <c r="E62" s="32"/>
      <c r="F62" s="32"/>
      <c r="G62" s="32"/>
    </row>
    <row r="63" spans="1:7" ht="15">
      <c r="A63" s="6"/>
      <c r="E63" s="32"/>
      <c r="F63" s="32"/>
      <c r="G63" s="32"/>
    </row>
    <row r="64" spans="1:7" ht="15">
      <c r="A64" s="6"/>
      <c r="E64" s="12"/>
      <c r="F64" s="12"/>
      <c r="G64" s="12"/>
    </row>
    <row r="65" spans="1:7" ht="15">
      <c r="A65" s="6"/>
      <c r="E65" s="12"/>
      <c r="F65" s="12"/>
      <c r="G65" s="12"/>
    </row>
    <row r="66" spans="1:7" ht="15">
      <c r="A66" s="6"/>
      <c r="E66" s="12"/>
      <c r="F66" s="12"/>
      <c r="G66" s="12"/>
    </row>
    <row r="67" spans="1:7" ht="15">
      <c r="A67" s="6"/>
      <c r="E67" s="12"/>
      <c r="F67" s="12"/>
      <c r="G67" s="12"/>
    </row>
    <row r="68" spans="1:7" ht="15">
      <c r="A68" s="6"/>
      <c r="E68" s="12"/>
      <c r="F68" s="12"/>
      <c r="G68" s="12"/>
    </row>
    <row r="69" spans="1:7" ht="15">
      <c r="A69" s="6"/>
      <c r="E69" s="12"/>
      <c r="F69" s="12"/>
      <c r="G69" s="12"/>
    </row>
    <row r="70" spans="1:7" ht="15">
      <c r="A70" s="6"/>
      <c r="E70" s="12"/>
      <c r="F70" s="12"/>
      <c r="G70" s="12"/>
    </row>
    <row r="71" spans="1:7" ht="15">
      <c r="A71" s="6"/>
      <c r="E71" s="12"/>
      <c r="F71" s="12"/>
      <c r="G71" s="12"/>
    </row>
    <row r="72" spans="1:7" ht="15">
      <c r="A72" s="6"/>
      <c r="E72" s="12"/>
      <c r="F72" s="12"/>
      <c r="G72" s="12"/>
    </row>
    <row r="73" spans="1:7" ht="15">
      <c r="A73" s="6"/>
      <c r="E73" s="12"/>
      <c r="F73" s="12"/>
      <c r="G73" s="12"/>
    </row>
    <row r="74" spans="1:7" ht="15">
      <c r="A74" s="6"/>
      <c r="E74" s="12"/>
      <c r="F74" s="12"/>
      <c r="G74" s="12"/>
    </row>
    <row r="75" spans="1:7" ht="15">
      <c r="A75" s="6"/>
      <c r="E75" s="12"/>
      <c r="F75" s="12"/>
      <c r="G75" s="12"/>
    </row>
    <row r="76" spans="1:7" ht="15">
      <c r="A76" s="6"/>
      <c r="E76" s="12"/>
      <c r="F76" s="12"/>
      <c r="G76" s="12"/>
    </row>
    <row r="77" spans="1:7" ht="15">
      <c r="A77" s="6"/>
      <c r="E77" s="12"/>
      <c r="F77" s="12"/>
      <c r="G77" s="12"/>
    </row>
    <row r="78" spans="1:7" ht="15">
      <c r="A78" s="6"/>
      <c r="E78" s="12"/>
      <c r="F78" s="12"/>
      <c r="G78" s="12"/>
    </row>
    <row r="79" spans="1:7" ht="15">
      <c r="A79" s="6"/>
      <c r="E79" s="12"/>
      <c r="F79" s="12"/>
      <c r="G79" s="12"/>
    </row>
    <row r="80" spans="1:7" ht="15">
      <c r="A80" s="6"/>
      <c r="E80" s="12"/>
      <c r="F80" s="12"/>
      <c r="G80" s="12"/>
    </row>
    <row r="81" spans="1:7" ht="15">
      <c r="A81" s="6"/>
      <c r="E81" s="12"/>
      <c r="F81" s="12"/>
      <c r="G81" s="12"/>
    </row>
    <row r="82" spans="1:7" ht="15">
      <c r="A82" s="6"/>
      <c r="E82" s="12"/>
      <c r="F82" s="12"/>
      <c r="G82" s="12"/>
    </row>
    <row r="83" spans="1:7" ht="15">
      <c r="A83" s="6"/>
      <c r="E83" s="12"/>
      <c r="F83" s="12"/>
      <c r="G83" s="12"/>
    </row>
    <row r="84" spans="1:7" ht="15">
      <c r="A84" s="6"/>
      <c r="E84" s="12"/>
      <c r="F84" s="12"/>
      <c r="G84" s="12"/>
    </row>
    <row r="85" spans="1:7" ht="15">
      <c r="A85" s="6"/>
      <c r="E85" s="12"/>
      <c r="F85" s="12"/>
      <c r="G85" s="12"/>
    </row>
    <row r="86" spans="1:7" ht="15">
      <c r="A86" s="6"/>
      <c r="E86" s="12"/>
      <c r="F86" s="12"/>
      <c r="G86" s="12"/>
    </row>
    <row r="87" spans="1:7" ht="15">
      <c r="A87" s="6"/>
      <c r="E87" s="12"/>
      <c r="F87" s="12"/>
      <c r="G87" s="12"/>
    </row>
    <row r="88" spans="1:7" ht="15">
      <c r="A88" s="6"/>
      <c r="E88" s="12"/>
      <c r="F88" s="12"/>
      <c r="G88" s="12"/>
    </row>
    <row r="89" spans="1:7" ht="15">
      <c r="A89" s="6"/>
      <c r="E89" s="12"/>
      <c r="F89" s="12"/>
      <c r="G89" s="12"/>
    </row>
    <row r="90" spans="1:7" ht="15">
      <c r="A90" s="6"/>
      <c r="E90" s="12"/>
      <c r="F90" s="12"/>
      <c r="G90" s="12"/>
    </row>
    <row r="91" spans="1:7" ht="15">
      <c r="A91" s="6"/>
      <c r="E91" s="12"/>
      <c r="F91" s="12"/>
      <c r="G91" s="12"/>
    </row>
    <row r="92" spans="1:7" ht="15">
      <c r="A92" s="6"/>
      <c r="E92" s="12"/>
      <c r="F92" s="12"/>
      <c r="G92" s="12"/>
    </row>
    <row r="93" spans="1:7" ht="15">
      <c r="A93" s="6"/>
      <c r="E93" s="12"/>
      <c r="F93" s="12"/>
      <c r="G93" s="12"/>
    </row>
    <row r="94" spans="1:7" ht="15">
      <c r="A94" s="6"/>
      <c r="E94" s="12"/>
      <c r="F94" s="12"/>
      <c r="G94" s="12"/>
    </row>
    <row r="95" spans="1:7" ht="15">
      <c r="A95" s="6"/>
      <c r="E95" s="12"/>
      <c r="F95" s="12"/>
      <c r="G95" s="12"/>
    </row>
    <row r="96" spans="1:7" ht="15">
      <c r="A96" s="6"/>
      <c r="E96" s="12"/>
      <c r="F96" s="12"/>
      <c r="G96" s="12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  <row r="141" ht="15">
      <c r="A141" s="6"/>
    </row>
    <row r="142" ht="15">
      <c r="A142" s="6"/>
    </row>
    <row r="143" ht="15">
      <c r="A143" s="6"/>
    </row>
    <row r="144" ht="15">
      <c r="A144" s="6"/>
    </row>
    <row r="145" ht="15">
      <c r="A145" s="6"/>
    </row>
    <row r="146" ht="15">
      <c r="A146" s="6"/>
    </row>
    <row r="147" ht="15">
      <c r="A147" s="6"/>
    </row>
    <row r="148" ht="15">
      <c r="A148" s="6"/>
    </row>
    <row r="149" ht="15">
      <c r="A149" s="6"/>
    </row>
    <row r="150" ht="15">
      <c r="A150" s="6"/>
    </row>
    <row r="151" ht="15">
      <c r="A151" s="6"/>
    </row>
    <row r="152" ht="15">
      <c r="A152" s="6"/>
    </row>
    <row r="153" ht="15">
      <c r="A153" s="6"/>
    </row>
    <row r="154" ht="15">
      <c r="A154" s="6"/>
    </row>
    <row r="155" ht="15">
      <c r="A155" s="6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Footer>&amp;L&amp;D
&amp;T&amp;C&amp;14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mavis</dc:creator>
  <cp:keywords/>
  <dc:description/>
  <cp:lastModifiedBy>MRCB</cp:lastModifiedBy>
  <cp:lastPrinted>2002-04-30T06:14:45Z</cp:lastPrinted>
  <dcterms:created xsi:type="dcterms:W3CDTF">1999-10-06T09:07:02Z</dcterms:created>
  <dcterms:modified xsi:type="dcterms:W3CDTF">2002-04-30T16:11:41Z</dcterms:modified>
  <cp:category/>
  <cp:version/>
  <cp:contentType/>
  <cp:contentStatus/>
</cp:coreProperties>
</file>